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4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9">'з початку року'!$A$1:$P$47</definedName>
  </definedNames>
  <calcPr fullCalcOnLoad="1"/>
</workbook>
</file>

<file path=xl/sharedStrings.xml><?xml version="1.0" encoding="utf-8"?>
<sst xmlns="http://schemas.openxmlformats.org/spreadsheetml/2006/main" count="356" uniqueCount="119">
  <si>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</si>
  <si>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</si>
  <si>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</si>
  <si>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</si>
  <si>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</si>
  <si>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</si>
  <si>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</si>
  <si>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</si>
  <si>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</si>
  <si>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</si>
  <si>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</si>
  <si>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</si>
  <si>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</si>
  <si>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</si>
  <si>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</si>
  <si>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</si>
  <si>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</si>
  <si>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</si>
  <si>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</si>
  <si>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</si>
  <si>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</si>
  <si>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</si>
  <si>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</si>
  <si>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</si>
  <si>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</si>
  <si>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</si>
  <si>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</si>
  <si>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</si>
  <si>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</si>
  <si>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</si>
  <si>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</si>
  <si>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</si>
  <si>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</si>
  <si>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</si>
  <si>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</si>
  <si>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</si>
  <si>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</si>
  <si>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</si>
  <si>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</si>
  <si>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</si>
  <si>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</si>
  <si>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</si>
  <si>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</si>
  <si>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</si>
  <si>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</si>
  <si>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</si>
  <si>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</si>
  <si>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</si>
  <si>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</si>
  <si>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</si>
  <si>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</si>
  <si>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</si>
  <si>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</si>
  <si>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</si>
  <si>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</si>
  <si>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</si>
  <si>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</si>
  <si>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</si>
  <si>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</si>
  <si>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</si>
  <si>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</si>
  <si>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</si>
  <si>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</si>
  <si>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</si>
  <si>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</si>
  <si>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</si>
  <si>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</si>
  <si>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</si>
  <si>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</si>
  <si>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</si>
  <si>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</si>
  <si>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</si>
  <si>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</si>
  <si>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</si>
  <si>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</si>
  <si>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</si>
  <si>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</si>
  <si>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</si>
  <si>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</si>
  <si>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</si>
  <si>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</si>
  <si>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</si>
  <si>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</si>
  <si>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</si>
  <si>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</si>
  <si>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</si>
  <si>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</si>
  <si>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</si>
  <si>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</si>
  <si>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</si>
  <si>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</si>
  <si>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</si>
  <si>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</si>
  <si>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</si>
  <si>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</si>
  <si>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</si>
  <si>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</si>
  <si>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</si>
  <si>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</si>
  <si>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</si>
  <si>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</si>
  <si>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</si>
  <si>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</si>
  <si>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</si>
  <si>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</si>
  <si>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</si>
  <si>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</si>
  <si>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</si>
  <si>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</si>
  <si>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</si>
  <si>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</si>
  <si>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</si>
  <si>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</si>
  <si>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</si>
  <si>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план на січень-вересень 2017р.</t>
  </si>
  <si>
    <t>станом на 13.09.2017</t>
  </si>
  <si>
    <r>
      <t xml:space="preserve">станом на 13.09.2017р.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</si>
  <si>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13.09.2017р.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</si>
  <si>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13.09.2017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</si>
</sst>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1.1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3.2"/>
      <color indexed="8"/>
      <name val="Times New Roman"/>
      <family val="1"/>
    </font>
    <font>
      <sz val="7.35"/>
      <color indexed="8"/>
      <name val="Times New Roman"/>
      <family val="1"/>
    </font>
    <font>
      <sz val="5.8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4" fillId="0" borderId="11" xfId="53" applyNumberFormat="1" applyBorder="1">
      <alignment/>
      <protection/>
    </xf>
    <xf numFmtId="0" fontId="16" fillId="0" borderId="47" xfId="0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20433122"/>
        <c:axId val="49680371"/>
      </c:lineChart>
      <c:catAx>
        <c:axId val="204331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680371"/>
        <c:crosses val="autoZero"/>
        <c:auto val="0"/>
        <c:lblOffset val="100"/>
        <c:tickLblSkip val="1"/>
        <c:noMultiLvlLbl val="0"/>
      </c:catAx>
      <c:valAx>
        <c:axId val="4968037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43312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13.09.2017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вересень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6493404"/>
        <c:axId val="38678589"/>
      </c:bar3DChart>
      <c:catAx>
        <c:axId val="56493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678589"/>
        <c:crosses val="autoZero"/>
        <c:auto val="1"/>
        <c:lblOffset val="100"/>
        <c:tickLblSkip val="1"/>
        <c:noMultiLvlLbl val="0"/>
      </c:catAx>
      <c:valAx>
        <c:axId val="38678589"/>
        <c:scaling>
          <c:orientation val="minMax"/>
          <c:max val="4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493404"/>
        <c:crossesAt val="1"/>
        <c:crossBetween val="between"/>
        <c:dispUnits/>
        <c:majorUnit val="40000"/>
        <c:minorUnit val="9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вересень2017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2562982"/>
        <c:axId val="45957975"/>
      </c:bar3DChart>
      <c:catAx>
        <c:axId val="12562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957975"/>
        <c:crosses val="autoZero"/>
        <c:auto val="1"/>
        <c:lblOffset val="100"/>
        <c:tickLblSkip val="1"/>
        <c:noMultiLvlLbl val="0"/>
      </c:catAx>
      <c:valAx>
        <c:axId val="45957975"/>
        <c:scaling>
          <c:orientation val="minMax"/>
          <c:max val="4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562982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327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44470156"/>
        <c:axId val="64687085"/>
      </c:lineChart>
      <c:catAx>
        <c:axId val="444701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87085"/>
        <c:crosses val="autoZero"/>
        <c:auto val="0"/>
        <c:lblOffset val="100"/>
        <c:tickLblSkip val="1"/>
        <c:noMultiLvlLbl val="0"/>
      </c:catAx>
      <c:valAx>
        <c:axId val="6468708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47015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45312854"/>
        <c:axId val="5162503"/>
      </c:lineChart>
      <c:catAx>
        <c:axId val="453128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2503"/>
        <c:crosses val="autoZero"/>
        <c:auto val="0"/>
        <c:lblOffset val="100"/>
        <c:tickLblSkip val="1"/>
        <c:noMultiLvlLbl val="0"/>
      </c:catAx>
      <c:valAx>
        <c:axId val="516250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31285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6462528"/>
        <c:axId val="15509569"/>
      </c:lineChart>
      <c:catAx>
        <c:axId val="464625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09569"/>
        <c:crosses val="autoZero"/>
        <c:auto val="0"/>
        <c:lblOffset val="100"/>
        <c:tickLblSkip val="1"/>
        <c:noMultiLvlLbl val="0"/>
      </c:catAx>
      <c:valAx>
        <c:axId val="1550956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46252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5368394"/>
        <c:axId val="48315547"/>
      </c:lineChart>
      <c:catAx>
        <c:axId val="53683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15547"/>
        <c:crosses val="autoZero"/>
        <c:auto val="0"/>
        <c:lblOffset val="100"/>
        <c:tickLblSkip val="1"/>
        <c:noMultiLvlLbl val="0"/>
      </c:catAx>
      <c:valAx>
        <c:axId val="4831554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6839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32186740"/>
        <c:axId val="21245205"/>
      </c:lineChart>
      <c:catAx>
        <c:axId val="321867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45205"/>
        <c:crosses val="autoZero"/>
        <c:auto val="0"/>
        <c:lblOffset val="100"/>
        <c:tickLblSkip val="1"/>
        <c:noMultiLvlLbl val="0"/>
      </c:catAx>
      <c:valAx>
        <c:axId val="2124520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18674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56989118"/>
        <c:axId val="43140015"/>
      </c:lineChart>
      <c:catAx>
        <c:axId val="569891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40015"/>
        <c:crosses val="autoZero"/>
        <c:auto val="0"/>
        <c:lblOffset val="100"/>
        <c:tickLblSkip val="1"/>
        <c:noMultiLvlLbl val="0"/>
      </c:catAx>
      <c:valAx>
        <c:axId val="4314001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98911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52715816"/>
        <c:axId val="4680297"/>
      </c:lineChart>
      <c:catAx>
        <c:axId val="527158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80297"/>
        <c:crosses val="autoZero"/>
        <c:auto val="0"/>
        <c:lblOffset val="100"/>
        <c:tickLblSkip val="1"/>
        <c:noMultiLvlLbl val="0"/>
      </c:catAx>
      <c:valAx>
        <c:axId val="468029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71581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42122674"/>
        <c:axId val="43559747"/>
      </c:lineChart>
      <c:catAx>
        <c:axId val="421226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59747"/>
        <c:crosses val="autoZero"/>
        <c:auto val="0"/>
        <c:lblOffset val="100"/>
        <c:tickLblSkip val="1"/>
        <c:noMultiLvlLbl val="0"/>
      </c:catAx>
      <c:valAx>
        <c:axId val="4355974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12267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581025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13.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9.2017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992 191,2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918 694,5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січень-вересень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- 72 612,1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вересень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105 792,4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- 73 496,7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31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1</v>
          </cell>
        </row>
      </sheetData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K6">
            <v>51518050.38999994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7">
          <cell r="D97">
            <v>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0" t="s">
        <v>60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  <c r="O1" s="1"/>
      <c r="P1" s="143" t="s">
        <v>75</v>
      </c>
      <c r="Q1" s="144"/>
      <c r="R1" s="144"/>
      <c r="S1" s="144"/>
      <c r="T1" s="144"/>
      <c r="U1" s="145"/>
    </row>
    <row r="2" spans="1:21" ht="15" thickBot="1">
      <c r="A2" s="146" t="s">
        <v>65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  <c r="O2" s="1"/>
      <c r="P2" s="149" t="s">
        <v>66</v>
      </c>
      <c r="Q2" s="150"/>
      <c r="R2" s="150"/>
      <c r="S2" s="150"/>
      <c r="T2" s="150"/>
      <c r="U2" s="151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52" t="s">
        <v>47</v>
      </c>
      <c r="T3" s="153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54">
        <v>0</v>
      </c>
      <c r="T4" s="155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6">
        <v>0</v>
      </c>
      <c r="T5" s="137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8">
        <v>0</v>
      </c>
      <c r="T6" s="139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8">
        <v>0</v>
      </c>
      <c r="T7" s="139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6">
        <v>0</v>
      </c>
      <c r="T8" s="137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6">
        <v>0</v>
      </c>
      <c r="T9" s="137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6">
        <v>0</v>
      </c>
      <c r="T10" s="137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6">
        <v>0</v>
      </c>
      <c r="T11" s="137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6">
        <v>0</v>
      </c>
      <c r="T12" s="137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6">
        <v>0</v>
      </c>
      <c r="T13" s="137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6">
        <v>0</v>
      </c>
      <c r="T14" s="137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6">
        <v>1</v>
      </c>
      <c r="T15" s="137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6">
        <v>0</v>
      </c>
      <c r="T16" s="137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6">
        <v>0</v>
      </c>
      <c r="T17" s="137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6">
        <v>0</v>
      </c>
      <c r="T18" s="137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6">
        <v>0</v>
      </c>
      <c r="T19" s="137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6">
        <v>0</v>
      </c>
      <c r="T20" s="137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6">
        <v>0</v>
      </c>
      <c r="T21" s="137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6">
        <v>0</v>
      </c>
      <c r="T22" s="137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25">
        <f>SUM(S4:S22)</f>
        <v>1</v>
      </c>
      <c r="T23" s="126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7" t="s">
        <v>33</v>
      </c>
      <c r="Q26" s="127"/>
      <c r="R26" s="127"/>
      <c r="S26" s="127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8" t="s">
        <v>29</v>
      </c>
      <c r="Q27" s="128"/>
      <c r="R27" s="128"/>
      <c r="S27" s="12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9">
        <v>42767</v>
      </c>
      <c r="Q28" s="132">
        <f>'[2]січень 17'!$D$94</f>
        <v>9505.30341</v>
      </c>
      <c r="R28" s="132"/>
      <c r="S28" s="132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0"/>
      <c r="Q29" s="132"/>
      <c r="R29" s="132"/>
      <c r="S29" s="132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33" t="s">
        <v>45</v>
      </c>
      <c r="R31" s="134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5" t="s">
        <v>40</v>
      </c>
      <c r="R32" s="135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7" t="s">
        <v>30</v>
      </c>
      <c r="Q36" s="127"/>
      <c r="R36" s="127"/>
      <c r="S36" s="127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4" t="s">
        <v>31</v>
      </c>
      <c r="Q37" s="124"/>
      <c r="R37" s="124"/>
      <c r="S37" s="124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9">
        <v>42767</v>
      </c>
      <c r="Q38" s="131">
        <f>104633628.96/1000</f>
        <v>104633.62895999999</v>
      </c>
      <c r="R38" s="131"/>
      <c r="S38" s="131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0"/>
      <c r="Q39" s="131"/>
      <c r="R39" s="131"/>
      <c r="S39" s="131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79" t="s">
        <v>117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80"/>
      <c r="M26" s="180"/>
      <c r="N26" s="180"/>
    </row>
    <row r="27" spans="1:16" ht="54" customHeight="1">
      <c r="A27" s="174" t="s">
        <v>32</v>
      </c>
      <c r="B27" s="170" t="s">
        <v>43</v>
      </c>
      <c r="C27" s="170"/>
      <c r="D27" s="164" t="s">
        <v>49</v>
      </c>
      <c r="E27" s="176"/>
      <c r="F27" s="177" t="s">
        <v>44</v>
      </c>
      <c r="G27" s="163"/>
      <c r="H27" s="178" t="s">
        <v>52</v>
      </c>
      <c r="I27" s="164"/>
      <c r="J27" s="171"/>
      <c r="K27" s="172"/>
      <c r="L27" s="167" t="s">
        <v>36</v>
      </c>
      <c r="M27" s="168"/>
      <c r="N27" s="169"/>
      <c r="O27" s="161" t="s">
        <v>118</v>
      </c>
      <c r="P27" s="162"/>
    </row>
    <row r="28" spans="1:16" ht="30.75" customHeight="1">
      <c r="A28" s="175"/>
      <c r="B28" s="48" t="s">
        <v>114</v>
      </c>
      <c r="C28" s="22" t="s">
        <v>23</v>
      </c>
      <c r="D28" s="48" t="str">
        <f>B28</f>
        <v>план на січень-вересень 2017р.</v>
      </c>
      <c r="E28" s="22" t="str">
        <f>C28</f>
        <v>факт</v>
      </c>
      <c r="F28" s="47" t="str">
        <f>B28</f>
        <v>план на січень-вересень 2017р.</v>
      </c>
      <c r="G28" s="62" t="str">
        <f>C28</f>
        <v>факт</v>
      </c>
      <c r="H28" s="48" t="str">
        <f>B28</f>
        <v>план на січень-вересень 2017р.</v>
      </c>
      <c r="I28" s="22" t="str">
        <f>C28</f>
        <v>факт</v>
      </c>
      <c r="J28" s="47"/>
      <c r="K28" s="62"/>
      <c r="L28" s="45" t="str">
        <f>D28</f>
        <v>план на січень-вересень 2017р.</v>
      </c>
      <c r="M28" s="22" t="str">
        <f>C28</f>
        <v>факт</v>
      </c>
      <c r="N28" s="46" t="s">
        <v>24</v>
      </c>
      <c r="O28" s="163"/>
      <c r="P28" s="164"/>
    </row>
    <row r="29" spans="1:16" ht="23.25" customHeight="1" thickBot="1">
      <c r="A29" s="44">
        <f>вересень!S40</f>
        <v>51518.05038999994</v>
      </c>
      <c r="B29" s="49">
        <v>26430</v>
      </c>
      <c r="C29" s="49">
        <v>5970.15</v>
      </c>
      <c r="D29" s="49">
        <v>39500</v>
      </c>
      <c r="E29" s="49">
        <v>3.81</v>
      </c>
      <c r="F29" s="49">
        <v>27750</v>
      </c>
      <c r="G29" s="49">
        <v>8473.19</v>
      </c>
      <c r="H29" s="49">
        <v>9</v>
      </c>
      <c r="I29" s="49">
        <v>10</v>
      </c>
      <c r="J29" s="49"/>
      <c r="K29" s="49"/>
      <c r="L29" s="63">
        <f>H29+F29+D29+J29+B29</f>
        <v>93689</v>
      </c>
      <c r="M29" s="50">
        <f>C29+E29+G29+I29</f>
        <v>14457.150000000001</v>
      </c>
      <c r="N29" s="51">
        <f>M29-L29</f>
        <v>-79231.85</v>
      </c>
      <c r="O29" s="165">
        <f>вересень!S30</f>
        <v>1</v>
      </c>
      <c r="P29" s="166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0"/>
      <c r="P30" s="170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547140</v>
      </c>
      <c r="C48" s="32">
        <v>506158.62</v>
      </c>
      <c r="F48" s="1" t="s">
        <v>22</v>
      </c>
      <c r="G48" s="6"/>
      <c r="H48" s="173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136433</v>
      </c>
      <c r="C49" s="32">
        <v>124703.82</v>
      </c>
      <c r="G49" s="6"/>
      <c r="H49" s="173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149912.7</v>
      </c>
      <c r="C50" s="32">
        <v>153556.73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17259.1</v>
      </c>
      <c r="C51" s="32">
        <v>17192.86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94800</v>
      </c>
      <c r="C52" s="32">
        <v>64906.7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5460</v>
      </c>
      <c r="C53" s="32">
        <v>4873.33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22100</v>
      </c>
      <c r="C54" s="32">
        <v>20495.01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19086.400000000052</v>
      </c>
      <c r="C55" s="12">
        <v>26807.389999999952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992191.2000000001</v>
      </c>
      <c r="C56" s="9">
        <v>918694.46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26430</v>
      </c>
      <c r="C58" s="9">
        <f>C29</f>
        <v>5970.15</v>
      </c>
    </row>
    <row r="59" spans="1:3" ht="25.5">
      <c r="A59" s="83" t="s">
        <v>54</v>
      </c>
      <c r="B59" s="9">
        <f>D29</f>
        <v>39500</v>
      </c>
      <c r="C59" s="9">
        <f>E29</f>
        <v>3.81</v>
      </c>
    </row>
    <row r="60" spans="1:3" ht="12.75">
      <c r="A60" s="83" t="s">
        <v>55</v>
      </c>
      <c r="B60" s="9">
        <f>F29</f>
        <v>27750</v>
      </c>
      <c r="C60" s="9">
        <f>G29</f>
        <v>8473.19</v>
      </c>
    </row>
    <row r="61" spans="1:3" ht="25.5">
      <c r="A61" s="83" t="s">
        <v>56</v>
      </c>
      <c r="B61" s="9">
        <f>H29</f>
        <v>9</v>
      </c>
      <c r="C61" s="9">
        <f>I29</f>
        <v>10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0" t="s">
        <v>70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  <c r="O1" s="1"/>
      <c r="P1" s="143" t="s">
        <v>74</v>
      </c>
      <c r="Q1" s="144"/>
      <c r="R1" s="144"/>
      <c r="S1" s="144"/>
      <c r="T1" s="144"/>
      <c r="U1" s="145"/>
    </row>
    <row r="2" spans="1:21" ht="15" thickBot="1">
      <c r="A2" s="146" t="s">
        <v>72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  <c r="O2" s="1"/>
      <c r="P2" s="149" t="s">
        <v>73</v>
      </c>
      <c r="Q2" s="150"/>
      <c r="R2" s="150"/>
      <c r="S2" s="150"/>
      <c r="T2" s="150"/>
      <c r="U2" s="151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8" t="s">
        <v>47</v>
      </c>
      <c r="T3" s="159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54">
        <v>0</v>
      </c>
      <c r="T4" s="155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6">
        <v>0</v>
      </c>
      <c r="T5" s="137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8">
        <v>0</v>
      </c>
      <c r="T6" s="139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8">
        <v>1</v>
      </c>
      <c r="T7" s="139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6">
        <v>0</v>
      </c>
      <c r="T8" s="137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6">
        <v>0</v>
      </c>
      <c r="T9" s="137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6">
        <v>0</v>
      </c>
      <c r="T10" s="137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6">
        <v>0</v>
      </c>
      <c r="T11" s="137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6">
        <v>0</v>
      </c>
      <c r="T12" s="137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6">
        <v>0</v>
      </c>
      <c r="T13" s="137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6">
        <v>0</v>
      </c>
      <c r="T14" s="137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6">
        <v>0</v>
      </c>
      <c r="T15" s="137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6">
        <v>0</v>
      </c>
      <c r="T16" s="137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6">
        <v>0</v>
      </c>
      <c r="T17" s="137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6">
        <v>0</v>
      </c>
      <c r="T18" s="137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6">
        <v>0</v>
      </c>
      <c r="T19" s="137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6">
        <v>0</v>
      </c>
      <c r="T20" s="137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6">
        <v>0</v>
      </c>
      <c r="T21" s="137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6">
        <v>0</v>
      </c>
      <c r="T22" s="137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6">
        <v>0</v>
      </c>
      <c r="T23" s="157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25">
        <f>SUM(S4:S23)</f>
        <v>1</v>
      </c>
      <c r="T24" s="126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7" t="s">
        <v>33</v>
      </c>
      <c r="Q27" s="127"/>
      <c r="R27" s="127"/>
      <c r="S27" s="127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8" t="s">
        <v>29</v>
      </c>
      <c r="Q28" s="128"/>
      <c r="R28" s="128"/>
      <c r="S28" s="128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9">
        <v>42795</v>
      </c>
      <c r="Q29" s="132">
        <f>'[2]лютий'!$D$94</f>
        <v>7713.34596</v>
      </c>
      <c r="R29" s="132"/>
      <c r="S29" s="132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0"/>
      <c r="Q30" s="132"/>
      <c r="R30" s="132"/>
      <c r="S30" s="132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3" t="s">
        <v>45</v>
      </c>
      <c r="R32" s="134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35" t="s">
        <v>40</v>
      </c>
      <c r="R33" s="135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7" t="s">
        <v>30</v>
      </c>
      <c r="Q37" s="127"/>
      <c r="R37" s="127"/>
      <c r="S37" s="127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4" t="s">
        <v>31</v>
      </c>
      <c r="Q38" s="124"/>
      <c r="R38" s="124"/>
      <c r="S38" s="124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9">
        <v>42795</v>
      </c>
      <c r="Q39" s="131">
        <v>115182.07822999997</v>
      </c>
      <c r="R39" s="131"/>
      <c r="S39" s="131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0"/>
      <c r="Q40" s="131"/>
      <c r="R40" s="131"/>
      <c r="S40" s="131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77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78</v>
      </c>
      <c r="S1" s="144"/>
      <c r="T1" s="144"/>
      <c r="U1" s="144"/>
      <c r="V1" s="144"/>
      <c r="W1" s="145"/>
    </row>
    <row r="2" spans="1:23" ht="15" thickBot="1">
      <c r="A2" s="146" t="s">
        <v>83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84</v>
      </c>
      <c r="S2" s="150"/>
      <c r="T2" s="150"/>
      <c r="U2" s="150"/>
      <c r="V2" s="150"/>
      <c r="W2" s="151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8" t="s">
        <v>47</v>
      </c>
      <c r="V3" s="159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54">
        <v>0</v>
      </c>
      <c r="V4" s="155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6">
        <v>0</v>
      </c>
      <c r="V5" s="137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8">
        <v>0</v>
      </c>
      <c r="V6" s="139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8">
        <v>1</v>
      </c>
      <c r="V7" s="139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6">
        <v>0</v>
      </c>
      <c r="V8" s="137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6">
        <v>0</v>
      </c>
      <c r="V9" s="137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6">
        <v>0</v>
      </c>
      <c r="V10" s="137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6">
        <v>0</v>
      </c>
      <c r="V11" s="137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6">
        <v>0</v>
      </c>
      <c r="V12" s="137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6">
        <v>0</v>
      </c>
      <c r="V14" s="137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6">
        <v>0</v>
      </c>
      <c r="V15" s="137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6">
        <v>0</v>
      </c>
      <c r="V17" s="137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6">
        <v>0</v>
      </c>
      <c r="V20" s="137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6">
        <v>0</v>
      </c>
      <c r="V21" s="137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6">
        <v>0</v>
      </c>
      <c r="V22" s="137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6">
        <v>0</v>
      </c>
      <c r="V23" s="137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6">
        <v>0</v>
      </c>
      <c r="V24" s="137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6">
        <v>0</v>
      </c>
      <c r="V25" s="157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25">
        <f>SUM(U4:U25)</f>
        <v>1</v>
      </c>
      <c r="V26" s="126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7" t="s">
        <v>33</v>
      </c>
      <c r="S29" s="127"/>
      <c r="T29" s="127"/>
      <c r="U29" s="127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8" t="s">
        <v>29</v>
      </c>
      <c r="S30" s="128"/>
      <c r="T30" s="128"/>
      <c r="U30" s="128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9">
        <v>42826</v>
      </c>
      <c r="S31" s="132">
        <f>'[2]березень'!$D$97</f>
        <v>1399.2856000000002</v>
      </c>
      <c r="T31" s="132"/>
      <c r="U31" s="132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0"/>
      <c r="S32" s="132"/>
      <c r="T32" s="132"/>
      <c r="U32" s="132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3" t="s">
        <v>45</v>
      </c>
      <c r="T34" s="134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5" t="s">
        <v>40</v>
      </c>
      <c r="T35" s="135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7" t="s">
        <v>30</v>
      </c>
      <c r="S39" s="127"/>
      <c r="T39" s="127"/>
      <c r="U39" s="127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 t="s">
        <v>31</v>
      </c>
      <c r="S40" s="124"/>
      <c r="T40" s="124"/>
      <c r="U40" s="124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9">
        <v>42826</v>
      </c>
      <c r="S41" s="131">
        <v>114548.88999999997</v>
      </c>
      <c r="T41" s="131"/>
      <c r="U41" s="131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0"/>
      <c r="S42" s="131"/>
      <c r="T42" s="131"/>
      <c r="U42" s="131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85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87</v>
      </c>
      <c r="S1" s="144"/>
      <c r="T1" s="144"/>
      <c r="U1" s="144"/>
      <c r="V1" s="144"/>
      <c r="W1" s="145"/>
    </row>
    <row r="2" spans="1:23" ht="15" thickBot="1">
      <c r="A2" s="146" t="s">
        <v>88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89</v>
      </c>
      <c r="S2" s="150"/>
      <c r="T2" s="150"/>
      <c r="U2" s="150"/>
      <c r="V2" s="150"/>
      <c r="W2" s="151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54">
        <v>0</v>
      </c>
      <c r="V4" s="155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6">
        <v>1</v>
      </c>
      <c r="V5" s="137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8">
        <v>0</v>
      </c>
      <c r="V6" s="139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8">
        <v>0</v>
      </c>
      <c r="V7" s="139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6">
        <v>0</v>
      </c>
      <c r="V8" s="137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6">
        <v>0</v>
      </c>
      <c r="V9" s="137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6">
        <v>0</v>
      </c>
      <c r="V10" s="137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6">
        <v>0</v>
      </c>
      <c r="V11" s="137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6">
        <v>0</v>
      </c>
      <c r="V12" s="137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6">
        <v>0</v>
      </c>
      <c r="V14" s="137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6">
        <v>0</v>
      </c>
      <c r="V15" s="137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6">
        <v>0</v>
      </c>
      <c r="V17" s="137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6">
        <v>0</v>
      </c>
      <c r="V20" s="137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6">
        <v>0</v>
      </c>
      <c r="V21" s="137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6">
        <v>1</v>
      </c>
      <c r="V22" s="137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25">
        <f>SUM(U4:U22)</f>
        <v>2</v>
      </c>
      <c r="V23" s="126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7" t="s">
        <v>33</v>
      </c>
      <c r="S26" s="127"/>
      <c r="T26" s="127"/>
      <c r="U26" s="127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29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>
        <v>42856</v>
      </c>
      <c r="S28" s="132">
        <f>'[2]квітень'!$D$97</f>
        <v>102.57358</v>
      </c>
      <c r="T28" s="132"/>
      <c r="U28" s="132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/>
      <c r="S29" s="132"/>
      <c r="T29" s="132"/>
      <c r="U29" s="132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33" t="s">
        <v>45</v>
      </c>
      <c r="T31" s="134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5" t="s">
        <v>40</v>
      </c>
      <c r="T32" s="135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7" t="s">
        <v>30</v>
      </c>
      <c r="S36" s="127"/>
      <c r="T36" s="127"/>
      <c r="U36" s="127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4" t="s">
        <v>31</v>
      </c>
      <c r="S37" s="124"/>
      <c r="T37" s="124"/>
      <c r="U37" s="124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9">
        <v>42856</v>
      </c>
      <c r="S38" s="131">
        <v>94413.13370999995</v>
      </c>
      <c r="T38" s="131"/>
      <c r="U38" s="131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/>
      <c r="S39" s="131"/>
      <c r="T39" s="131"/>
      <c r="U39" s="131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E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90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92</v>
      </c>
      <c r="S1" s="144"/>
      <c r="T1" s="144"/>
      <c r="U1" s="144"/>
      <c r="V1" s="144"/>
      <c r="W1" s="145"/>
    </row>
    <row r="2" spans="1:23" ht="15" thickBot="1">
      <c r="A2" s="146" t="s">
        <v>94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95</v>
      </c>
      <c r="S2" s="150"/>
      <c r="T2" s="150"/>
      <c r="U2" s="150"/>
      <c r="V2" s="150"/>
      <c r="W2" s="151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54">
        <v>0</v>
      </c>
      <c r="V4" s="155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6">
        <v>0</v>
      </c>
      <c r="V5" s="137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8">
        <v>0</v>
      </c>
      <c r="V6" s="139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8">
        <v>1</v>
      </c>
      <c r="V7" s="139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6">
        <v>0</v>
      </c>
      <c r="V8" s="137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6">
        <v>0</v>
      </c>
      <c r="V9" s="137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6">
        <v>0</v>
      </c>
      <c r="V10" s="137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6">
        <v>0</v>
      </c>
      <c r="V11" s="137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6">
        <v>0</v>
      </c>
      <c r="V12" s="137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6">
        <v>0</v>
      </c>
      <c r="V14" s="137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6">
        <v>0</v>
      </c>
      <c r="V15" s="137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6">
        <v>0</v>
      </c>
      <c r="V17" s="137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6">
        <v>0</v>
      </c>
      <c r="V20" s="137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6">
        <v>0</v>
      </c>
      <c r="V21" s="137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6">
        <v>0</v>
      </c>
      <c r="V22" s="137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6">
        <v>0</v>
      </c>
      <c r="V23" s="137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25">
        <f>SUM(U4:U23)</f>
        <v>1</v>
      </c>
      <c r="V24" s="126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7" t="s">
        <v>33</v>
      </c>
      <c r="S27" s="127"/>
      <c r="T27" s="127"/>
      <c r="U27" s="127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42887</v>
      </c>
      <c r="S29" s="132">
        <f>'[2]травень'!$D$97</f>
        <v>1135.71022</v>
      </c>
      <c r="T29" s="132"/>
      <c r="U29" s="132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32"/>
      <c r="T30" s="132"/>
      <c r="U30" s="132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3" t="s">
        <v>45</v>
      </c>
      <c r="T32" s="134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5" t="s">
        <v>40</v>
      </c>
      <c r="T33" s="135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7" t="s">
        <v>30</v>
      </c>
      <c r="S37" s="127"/>
      <c r="T37" s="127"/>
      <c r="U37" s="127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42887</v>
      </c>
      <c r="S39" s="131">
        <v>59637.061719999954</v>
      </c>
      <c r="T39" s="131"/>
      <c r="U39" s="131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1"/>
      <c r="T40" s="131"/>
      <c r="U40" s="131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96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98</v>
      </c>
      <c r="S1" s="144"/>
      <c r="T1" s="144"/>
      <c r="U1" s="144"/>
      <c r="V1" s="144"/>
      <c r="W1" s="145"/>
    </row>
    <row r="2" spans="1:23" ht="15" thickBot="1">
      <c r="A2" s="146" t="s">
        <v>99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100</v>
      </c>
      <c r="S2" s="150"/>
      <c r="T2" s="150"/>
      <c r="U2" s="150"/>
      <c r="V2" s="150"/>
      <c r="W2" s="151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54">
        <v>0</v>
      </c>
      <c r="V4" s="155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6">
        <v>0</v>
      </c>
      <c r="V5" s="137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8">
        <v>1</v>
      </c>
      <c r="V6" s="139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8">
        <v>0</v>
      </c>
      <c r="V7" s="139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6">
        <v>0</v>
      </c>
      <c r="V8" s="137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6">
        <v>0</v>
      </c>
      <c r="V9" s="137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6">
        <v>0</v>
      </c>
      <c r="V10" s="137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6">
        <v>0</v>
      </c>
      <c r="V11" s="137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6">
        <v>0</v>
      </c>
      <c r="V12" s="137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6">
        <v>0</v>
      </c>
      <c r="V13" s="137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6">
        <v>0</v>
      </c>
      <c r="V14" s="137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6">
        <v>0</v>
      </c>
      <c r="V15" s="137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6">
        <v>0</v>
      </c>
      <c r="V17" s="137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6">
        <v>0</v>
      </c>
      <c r="V20" s="137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6">
        <v>0</v>
      </c>
      <c r="V21" s="137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6">
        <v>0</v>
      </c>
      <c r="V22" s="137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6">
        <v>0</v>
      </c>
      <c r="V23" s="137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25">
        <f>SUM(U4:U23)</f>
        <v>1</v>
      </c>
      <c r="V24" s="126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7" t="s">
        <v>33</v>
      </c>
      <c r="S27" s="127"/>
      <c r="T27" s="127"/>
      <c r="U27" s="127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42917</v>
      </c>
      <c r="S29" s="132">
        <f>'[2]червень'!$D$97</f>
        <v>225.52589</v>
      </c>
      <c r="T29" s="132"/>
      <c r="U29" s="132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32"/>
      <c r="T30" s="132"/>
      <c r="U30" s="132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3" t="s">
        <v>45</v>
      </c>
      <c r="T32" s="134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5" t="s">
        <v>40</v>
      </c>
      <c r="T33" s="135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7" t="s">
        <v>30</v>
      </c>
      <c r="S37" s="127"/>
      <c r="T37" s="127"/>
      <c r="U37" s="127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42917</v>
      </c>
      <c r="S39" s="131">
        <v>31922.249009999945</v>
      </c>
      <c r="T39" s="131"/>
      <c r="U39" s="131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1"/>
      <c r="T40" s="131"/>
      <c r="U40" s="131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6" sqref="K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101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103</v>
      </c>
      <c r="S1" s="144"/>
      <c r="T1" s="144"/>
      <c r="U1" s="144"/>
      <c r="V1" s="144"/>
      <c r="W1" s="145"/>
    </row>
    <row r="2" spans="1:23" ht="15" thickBot="1">
      <c r="A2" s="146" t="s">
        <v>104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105</v>
      </c>
      <c r="S2" s="150"/>
      <c r="T2" s="150"/>
      <c r="U2" s="150"/>
      <c r="V2" s="150"/>
      <c r="W2" s="151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54">
        <v>0</v>
      </c>
      <c r="V4" s="155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36">
        <v>0</v>
      </c>
      <c r="V5" s="137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38">
        <v>0</v>
      </c>
      <c r="V6" s="139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38">
        <v>1</v>
      </c>
      <c r="V7" s="139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36">
        <v>0</v>
      </c>
      <c r="V8" s="137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36">
        <v>0</v>
      </c>
      <c r="V9" s="137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36">
        <v>0</v>
      </c>
      <c r="V10" s="137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36">
        <v>0</v>
      </c>
      <c r="V11" s="137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36">
        <v>0</v>
      </c>
      <c r="V12" s="137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36">
        <v>0</v>
      </c>
      <c r="V14" s="137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36">
        <v>0</v>
      </c>
      <c r="V15" s="137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36">
        <v>0</v>
      </c>
      <c r="V16" s="137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36">
        <v>0</v>
      </c>
      <c r="V17" s="137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36">
        <v>0</v>
      </c>
      <c r="V18" s="137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36">
        <v>0</v>
      </c>
      <c r="V19" s="137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36">
        <v>0</v>
      </c>
      <c r="V20" s="137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36">
        <v>0</v>
      </c>
      <c r="V21" s="137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36">
        <v>0</v>
      </c>
      <c r="V22" s="137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36">
        <v>0</v>
      </c>
      <c r="V24" s="137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25">
        <f>SUM(U4:U24)</f>
        <v>1</v>
      </c>
      <c r="V25" s="126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7" t="s">
        <v>33</v>
      </c>
      <c r="S28" s="127"/>
      <c r="T28" s="127"/>
      <c r="U28" s="127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29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42948</v>
      </c>
      <c r="S30" s="132">
        <f>'[2]липень'!$D$97</f>
        <v>1</v>
      </c>
      <c r="T30" s="132"/>
      <c r="U30" s="132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32"/>
      <c r="T31" s="132"/>
      <c r="U31" s="132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3" t="s">
        <v>45</v>
      </c>
      <c r="T33" s="134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5" t="s">
        <v>40</v>
      </c>
      <c r="T34" s="135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7" t="s">
        <v>30</v>
      </c>
      <c r="S38" s="127"/>
      <c r="T38" s="127"/>
      <c r="U38" s="127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42948</v>
      </c>
      <c r="S40" s="131">
        <f>'[3]залишки  (2)'!$K$6/1000</f>
        <v>51518.05038999994</v>
      </c>
      <c r="T40" s="131"/>
      <c r="U40" s="131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1"/>
      <c r="T41" s="131"/>
      <c r="U41" s="131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106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107</v>
      </c>
      <c r="S1" s="144"/>
      <c r="T1" s="144"/>
      <c r="U1" s="144"/>
      <c r="V1" s="144"/>
      <c r="W1" s="145"/>
    </row>
    <row r="2" spans="1:23" ht="15" thickBot="1">
      <c r="A2" s="146" t="s">
        <v>108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110</v>
      </c>
      <c r="S2" s="150"/>
      <c r="T2" s="150"/>
      <c r="U2" s="150"/>
      <c r="V2" s="150"/>
      <c r="W2" s="151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109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54">
        <v>0</v>
      </c>
      <c r="V4" s="155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36">
        <v>0</v>
      </c>
      <c r="V5" s="137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38">
        <v>0</v>
      </c>
      <c r="V6" s="139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38">
        <v>1</v>
      </c>
      <c r="V7" s="139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36">
        <v>0</v>
      </c>
      <c r="V8" s="137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36">
        <v>0</v>
      </c>
      <c r="V9" s="137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36">
        <v>0</v>
      </c>
      <c r="V10" s="137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36">
        <v>0</v>
      </c>
      <c r="V11" s="137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36">
        <v>0</v>
      </c>
      <c r="V12" s="137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36">
        <v>0</v>
      </c>
      <c r="V13" s="137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36">
        <v>0</v>
      </c>
      <c r="V14" s="137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36">
        <v>0</v>
      </c>
      <c r="V15" s="137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36">
        <v>0</v>
      </c>
      <c r="V16" s="137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36">
        <v>0</v>
      </c>
      <c r="V17" s="137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36">
        <v>0</v>
      </c>
      <c r="V18" s="137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36">
        <v>0</v>
      </c>
      <c r="V19" s="137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36">
        <v>0</v>
      </c>
      <c r="V20" s="137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36">
        <v>0</v>
      </c>
      <c r="V21" s="137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36">
        <v>0</v>
      </c>
      <c r="V22" s="137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36">
        <v>0</v>
      </c>
      <c r="V23" s="137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36">
        <v>0</v>
      </c>
      <c r="V24" s="137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0">
        <v>0</v>
      </c>
      <c r="V25" s="160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25">
        <f>SUM(U4:U24)</f>
        <v>1</v>
      </c>
      <c r="V26" s="126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7" t="s">
        <v>33</v>
      </c>
      <c r="S29" s="127"/>
      <c r="T29" s="127"/>
      <c r="U29" s="127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8" t="s">
        <v>29</v>
      </c>
      <c r="S30" s="128"/>
      <c r="T30" s="128"/>
      <c r="U30" s="128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9">
        <v>42979</v>
      </c>
      <c r="S31" s="132">
        <f>'[4]серпень'!$D$97</f>
        <v>50</v>
      </c>
      <c r="T31" s="132"/>
      <c r="U31" s="132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0"/>
      <c r="S32" s="132"/>
      <c r="T32" s="132"/>
      <c r="U32" s="132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3" t="s">
        <v>45</v>
      </c>
      <c r="T34" s="134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5" t="s">
        <v>40</v>
      </c>
      <c r="T35" s="135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7" t="s">
        <v>30</v>
      </c>
      <c r="S39" s="127"/>
      <c r="T39" s="127"/>
      <c r="U39" s="127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 t="s">
        <v>31</v>
      </c>
      <c r="S40" s="124"/>
      <c r="T40" s="124"/>
      <c r="U40" s="124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9">
        <v>42979</v>
      </c>
      <c r="S41" s="131">
        <v>53176.6</v>
      </c>
      <c r="T41" s="131"/>
      <c r="U41" s="131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0"/>
      <c r="S42" s="131"/>
      <c r="T42" s="131"/>
      <c r="U42" s="131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4:V24"/>
    <mergeCell ref="U26:V26"/>
    <mergeCell ref="R29:U29"/>
    <mergeCell ref="R30:U30"/>
    <mergeCell ref="R31:R32"/>
    <mergeCell ref="S31:U32"/>
    <mergeCell ref="U23:V23"/>
    <mergeCell ref="U25:V25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111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113</v>
      </c>
      <c r="S1" s="144"/>
      <c r="T1" s="144"/>
      <c r="U1" s="144"/>
      <c r="V1" s="144"/>
      <c r="W1" s="145"/>
    </row>
    <row r="2" spans="1:23" ht="15" thickBot="1">
      <c r="A2" s="146" t="s">
        <v>115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116</v>
      </c>
      <c r="S2" s="150"/>
      <c r="T2" s="150"/>
      <c r="U2" s="150"/>
      <c r="V2" s="150"/>
      <c r="W2" s="151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2" t="s">
        <v>47</v>
      </c>
      <c r="V3" s="153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AVERAGE(N4:N11)</f>
        <v>4147.5337500000005</v>
      </c>
      <c r="R4" s="71">
        <v>0</v>
      </c>
      <c r="S4" s="72">
        <v>0</v>
      </c>
      <c r="T4" s="73">
        <v>418.6</v>
      </c>
      <c r="U4" s="154">
        <v>0</v>
      </c>
      <c r="V4" s="155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4147.5</v>
      </c>
      <c r="R5" s="75">
        <v>0</v>
      </c>
      <c r="S5" s="69">
        <v>0</v>
      </c>
      <c r="T5" s="76">
        <v>0</v>
      </c>
      <c r="U5" s="136">
        <v>0</v>
      </c>
      <c r="V5" s="137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4147.5</v>
      </c>
      <c r="R6" s="77">
        <v>0</v>
      </c>
      <c r="S6" s="78">
        <v>0</v>
      </c>
      <c r="T6" s="79">
        <v>0</v>
      </c>
      <c r="U6" s="138">
        <v>0</v>
      </c>
      <c r="V6" s="139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4147.5</v>
      </c>
      <c r="R7" s="77">
        <v>0</v>
      </c>
      <c r="S7" s="78">
        <v>0</v>
      </c>
      <c r="T7" s="79">
        <v>0</v>
      </c>
      <c r="U7" s="138">
        <v>0</v>
      </c>
      <c r="V7" s="139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4147.5</v>
      </c>
      <c r="R8" s="77">
        <v>0</v>
      </c>
      <c r="S8" s="78">
        <v>0</v>
      </c>
      <c r="T8" s="76">
        <v>0</v>
      </c>
      <c r="U8" s="136">
        <v>0</v>
      </c>
      <c r="V8" s="137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4147.5</v>
      </c>
      <c r="R9" s="77">
        <v>0</v>
      </c>
      <c r="S9" s="78">
        <v>0</v>
      </c>
      <c r="T9" s="76">
        <v>0</v>
      </c>
      <c r="U9" s="136">
        <v>0</v>
      </c>
      <c r="V9" s="137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12.00000000000015</v>
      </c>
      <c r="N10" s="69">
        <v>1314.4</v>
      </c>
      <c r="O10" s="78">
        <v>1400</v>
      </c>
      <c r="P10" s="3">
        <f t="shared" si="2"/>
        <v>0.938857142857143</v>
      </c>
      <c r="Q10" s="2">
        <v>4147.5</v>
      </c>
      <c r="R10" s="77">
        <v>0</v>
      </c>
      <c r="S10" s="78">
        <v>0</v>
      </c>
      <c r="T10" s="76">
        <v>20.7</v>
      </c>
      <c r="U10" s="136">
        <v>0</v>
      </c>
      <c r="V10" s="137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4147.5</v>
      </c>
      <c r="R11" s="75">
        <v>0</v>
      </c>
      <c r="S11" s="69">
        <v>0</v>
      </c>
      <c r="T11" s="76">
        <v>0</v>
      </c>
      <c r="U11" s="136">
        <v>1</v>
      </c>
      <c r="V11" s="137"/>
      <c r="W11" s="74">
        <f t="shared" si="3"/>
        <v>1</v>
      </c>
    </row>
    <row r="12" spans="1:23" ht="12.75">
      <c r="A12" s="10">
        <v>42991</v>
      </c>
      <c r="B12" s="84"/>
      <c r="C12" s="80"/>
      <c r="D12" s="113"/>
      <c r="E12" s="113">
        <f t="shared" si="0"/>
        <v>0</v>
      </c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3800</v>
      </c>
      <c r="P12" s="3">
        <f t="shared" si="2"/>
        <v>0</v>
      </c>
      <c r="Q12" s="2">
        <v>4147.5</v>
      </c>
      <c r="R12" s="75"/>
      <c r="S12" s="69"/>
      <c r="T12" s="76"/>
      <c r="U12" s="136"/>
      <c r="V12" s="137"/>
      <c r="W12" s="74">
        <f t="shared" si="3"/>
        <v>0</v>
      </c>
    </row>
    <row r="13" spans="1:23" ht="12.75">
      <c r="A13" s="10">
        <v>42992</v>
      </c>
      <c r="B13" s="69"/>
      <c r="C13" s="80"/>
      <c r="D13" s="113"/>
      <c r="E13" s="113">
        <f t="shared" si="0"/>
        <v>0</v>
      </c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7600</v>
      </c>
      <c r="P13" s="3">
        <f t="shared" si="2"/>
        <v>0</v>
      </c>
      <c r="Q13" s="2">
        <v>4147.5</v>
      </c>
      <c r="R13" s="75"/>
      <c r="S13" s="69"/>
      <c r="T13" s="76"/>
      <c r="U13" s="136"/>
      <c r="V13" s="137"/>
      <c r="W13" s="74">
        <f t="shared" si="3"/>
        <v>0</v>
      </c>
    </row>
    <row r="14" spans="1:23" ht="12.75">
      <c r="A14" s="10">
        <v>42993</v>
      </c>
      <c r="B14" s="69"/>
      <c r="C14" s="80"/>
      <c r="D14" s="113"/>
      <c r="E14" s="113">
        <f t="shared" si="0"/>
        <v>0</v>
      </c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5000</v>
      </c>
      <c r="P14" s="3">
        <f t="shared" si="2"/>
        <v>0</v>
      </c>
      <c r="Q14" s="2">
        <v>4147.5</v>
      </c>
      <c r="R14" s="75"/>
      <c r="S14" s="69"/>
      <c r="T14" s="80"/>
      <c r="U14" s="136"/>
      <c r="V14" s="137"/>
      <c r="W14" s="74">
        <f t="shared" si="3"/>
        <v>0</v>
      </c>
    </row>
    <row r="15" spans="1:23" ht="12.75">
      <c r="A15" s="10">
        <v>42996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4800</v>
      </c>
      <c r="P15" s="3">
        <f>N15/O15</f>
        <v>0</v>
      </c>
      <c r="Q15" s="2">
        <v>4147.5</v>
      </c>
      <c r="R15" s="75"/>
      <c r="S15" s="69"/>
      <c r="T15" s="80"/>
      <c r="U15" s="136"/>
      <c r="V15" s="137"/>
      <c r="W15" s="74">
        <f t="shared" si="3"/>
        <v>0</v>
      </c>
    </row>
    <row r="16" spans="1:23" ht="12.75">
      <c r="A16" s="10">
        <v>42997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4147.5</v>
      </c>
      <c r="R16" s="75"/>
      <c r="S16" s="69"/>
      <c r="T16" s="80"/>
      <c r="U16" s="136"/>
      <c r="V16" s="137"/>
      <c r="W16" s="74">
        <f t="shared" si="3"/>
        <v>0</v>
      </c>
    </row>
    <row r="17" spans="1:23" ht="12.75">
      <c r="A17" s="10">
        <v>42998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4400</v>
      </c>
      <c r="P17" s="3">
        <f t="shared" si="2"/>
        <v>0</v>
      </c>
      <c r="Q17" s="2">
        <v>4147.5</v>
      </c>
      <c r="R17" s="75"/>
      <c r="S17" s="69"/>
      <c r="T17" s="80"/>
      <c r="U17" s="136"/>
      <c r="V17" s="137"/>
      <c r="W17" s="74">
        <f t="shared" si="3"/>
        <v>0</v>
      </c>
    </row>
    <row r="18" spans="1:23" ht="12.75">
      <c r="A18" s="10">
        <v>42999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5500</v>
      </c>
      <c r="P18" s="3">
        <f>N18/O18</f>
        <v>0</v>
      </c>
      <c r="Q18" s="2">
        <v>4147.5</v>
      </c>
      <c r="R18" s="75"/>
      <c r="S18" s="69"/>
      <c r="T18" s="76"/>
      <c r="U18" s="136"/>
      <c r="V18" s="137"/>
      <c r="W18" s="74">
        <f t="shared" si="3"/>
        <v>0</v>
      </c>
    </row>
    <row r="19" spans="1:23" ht="12.75">
      <c r="A19" s="10">
        <v>43000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5800</v>
      </c>
      <c r="P19" s="3">
        <f>N19/O19</f>
        <v>0</v>
      </c>
      <c r="Q19" s="2">
        <v>4147.5</v>
      </c>
      <c r="R19" s="75"/>
      <c r="S19" s="69"/>
      <c r="T19" s="76"/>
      <c r="U19" s="136"/>
      <c r="V19" s="137"/>
      <c r="W19" s="74">
        <f t="shared" si="3"/>
        <v>0</v>
      </c>
    </row>
    <row r="20" spans="1:23" ht="12.75">
      <c r="A20" s="10">
        <v>43003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4147.5</v>
      </c>
      <c r="R20" s="75"/>
      <c r="S20" s="69"/>
      <c r="T20" s="76"/>
      <c r="U20" s="136"/>
      <c r="V20" s="137"/>
      <c r="W20" s="74">
        <f t="shared" si="3"/>
        <v>0</v>
      </c>
    </row>
    <row r="21" spans="1:23" ht="12.75">
      <c r="A21" s="10">
        <v>43004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4147.5</v>
      </c>
      <c r="R21" s="81"/>
      <c r="S21" s="80"/>
      <c r="T21" s="76"/>
      <c r="U21" s="136"/>
      <c r="V21" s="137"/>
      <c r="W21" s="74">
        <f t="shared" si="3"/>
        <v>0</v>
      </c>
    </row>
    <row r="22" spans="1:23" ht="12.75">
      <c r="A22" s="10">
        <v>43005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4500</v>
      </c>
      <c r="P22" s="3">
        <f>N22/O22</f>
        <v>0</v>
      </c>
      <c r="Q22" s="2">
        <v>4147.5</v>
      </c>
      <c r="R22" s="81"/>
      <c r="S22" s="80"/>
      <c r="T22" s="76"/>
      <c r="U22" s="136"/>
      <c r="V22" s="137"/>
      <c r="W22" s="74">
        <f t="shared" si="3"/>
        <v>0</v>
      </c>
    </row>
    <row r="23" spans="1:23" ht="12.75">
      <c r="A23" s="10">
        <v>43006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6500</v>
      </c>
      <c r="P23" s="3">
        <f>N23/O23</f>
        <v>0</v>
      </c>
      <c r="Q23" s="2">
        <v>4147.5</v>
      </c>
      <c r="R23" s="81"/>
      <c r="S23" s="80"/>
      <c r="T23" s="76"/>
      <c r="U23" s="136"/>
      <c r="V23" s="137"/>
      <c r="W23" s="74">
        <f t="shared" si="3"/>
        <v>0</v>
      </c>
    </row>
    <row r="24" spans="1:23" ht="13.5" thickBot="1">
      <c r="A24" s="10">
        <v>43007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11893.4</f>
        <v>11893.4</v>
      </c>
      <c r="P24" s="3">
        <f t="shared" si="2"/>
        <v>0</v>
      </c>
      <c r="Q24" s="2">
        <v>4147.5</v>
      </c>
      <c r="R24" s="81"/>
      <c r="S24" s="80"/>
      <c r="T24" s="76"/>
      <c r="U24" s="136"/>
      <c r="V24" s="137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21378.300000000003</v>
      </c>
      <c r="C25" s="92">
        <f t="shared" si="4"/>
        <v>188.2</v>
      </c>
      <c r="D25" s="115">
        <f t="shared" si="4"/>
        <v>188.2</v>
      </c>
      <c r="E25" s="115">
        <f t="shared" si="4"/>
        <v>0</v>
      </c>
      <c r="F25" s="92">
        <f t="shared" si="4"/>
        <v>292.7</v>
      </c>
      <c r="G25" s="92">
        <f t="shared" si="4"/>
        <v>4442.8</v>
      </c>
      <c r="H25" s="92">
        <f t="shared" si="4"/>
        <v>2687.5</v>
      </c>
      <c r="I25" s="92">
        <f t="shared" si="4"/>
        <v>792.4000000000001</v>
      </c>
      <c r="J25" s="92">
        <f t="shared" si="4"/>
        <v>322.59999999999997</v>
      </c>
      <c r="K25" s="92">
        <f t="shared" si="4"/>
        <v>540</v>
      </c>
      <c r="L25" s="92">
        <f t="shared" si="4"/>
        <v>2426.9</v>
      </c>
      <c r="M25" s="91">
        <f t="shared" si="4"/>
        <v>108.8699999999995</v>
      </c>
      <c r="N25" s="91">
        <f t="shared" si="4"/>
        <v>33180.270000000004</v>
      </c>
      <c r="O25" s="91">
        <f>SUM(O4:O24)-1</f>
        <v>105792.4</v>
      </c>
      <c r="P25" s="93">
        <f>N25/O25</f>
        <v>0.3136356675904886</v>
      </c>
      <c r="Q25" s="2"/>
      <c r="R25" s="82">
        <f>SUM(R4:R24)</f>
        <v>0</v>
      </c>
      <c r="S25" s="82">
        <f>SUM(S4:S24)</f>
        <v>0</v>
      </c>
      <c r="T25" s="82">
        <f>SUM(T4:T24)</f>
        <v>439.3</v>
      </c>
      <c r="U25" s="125">
        <f>SUM(U4:U24)</f>
        <v>1</v>
      </c>
      <c r="V25" s="126"/>
      <c r="W25" s="82">
        <f>R25+S25+U25+T25+V25</f>
        <v>440.3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7" t="s">
        <v>33</v>
      </c>
      <c r="S28" s="127"/>
      <c r="T28" s="127"/>
      <c r="U28" s="127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29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42991</v>
      </c>
      <c r="S30" s="132">
        <v>1</v>
      </c>
      <c r="T30" s="132"/>
      <c r="U30" s="132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32"/>
      <c r="T31" s="132"/>
      <c r="U31" s="132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3" t="s">
        <v>45</v>
      </c>
      <c r="T33" s="134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5" t="s">
        <v>40</v>
      </c>
      <c r="T34" s="135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7" t="s">
        <v>30</v>
      </c>
      <c r="S38" s="127"/>
      <c r="T38" s="127"/>
      <c r="U38" s="127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42991</v>
      </c>
      <c r="S40" s="131">
        <v>51518.05038999994</v>
      </c>
      <c r="T40" s="131"/>
      <c r="U40" s="131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1"/>
      <c r="T41" s="131"/>
      <c r="U41" s="131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9:V19"/>
    <mergeCell ref="R38:U38"/>
    <mergeCell ref="U12:V12"/>
    <mergeCell ref="U13:V13"/>
    <mergeCell ref="U14:V14"/>
    <mergeCell ref="U15:V15"/>
    <mergeCell ref="U16:V16"/>
    <mergeCell ref="U23:V23"/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2017-09-13T09:46:15Z</dcterms:modified>
  <cp:category/>
  <cp:version/>
  <cp:contentType/>
  <cp:contentStatus/>
</cp:coreProperties>
</file>